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I:\Admin\Personnel\HR-Ops-Support\Website Documents\Maternity Leave Toolkit\"/>
    </mc:Choice>
  </mc:AlternateContent>
  <xr:revisionPtr revIDLastSave="0" documentId="13_ncr:1_{8DE7A90A-9106-4239-81F1-3630EE32B15B}" xr6:coauthVersionLast="47" xr6:coauthVersionMax="47" xr10:uidLastSave="{00000000-0000-0000-0000-000000000000}"/>
  <workbookProtection workbookAlgorithmName="SHA-512" workbookHashValue="yKAy+eVJIwpdQC64wAMDzZGCi7mWXFH7IOHC5WVrLlPy7JQLGhpZjdvUt+HtgN4ucscwbcQNaK2B6WIksYc6LA==" workbookSaltValue="lTDCSswLFkP6Gg66be81XQ==" workbookSpinCount="100000" lockStructure="1"/>
  <bookViews>
    <workbookView xWindow="-120" yWindow="-120" windowWidth="29040" windowHeight="15840" xr2:uid="{00000000-000D-0000-FFFF-FFFF00000000}"/>
  </bookViews>
  <sheets>
    <sheet name="Main Calculator" sheetId="1" r:id="rId1"/>
    <sheet name="Calendar - Option 1" sheetId="4" r:id="rId2"/>
    <sheet name="Calendar - Option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L13" i="1"/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L14" i="1" l="1"/>
  <c r="L6" i="4" l="1"/>
  <c r="L12" i="4"/>
  <c r="L5" i="4"/>
  <c r="H16" i="4"/>
  <c r="L7" i="4"/>
  <c r="L13" i="4"/>
  <c r="H11" i="4"/>
  <c r="H17" i="4"/>
  <c r="L8" i="4"/>
  <c r="L14" i="4"/>
  <c r="H12" i="4"/>
  <c r="H10" i="4"/>
  <c r="L9" i="4"/>
  <c r="L15" i="4"/>
  <c r="H13" i="4"/>
  <c r="L16" i="4"/>
  <c r="H14" i="4"/>
  <c r="L10" i="4"/>
  <c r="L11" i="4"/>
  <c r="L17" i="4"/>
  <c r="H15" i="4"/>
  <c r="L7" i="2"/>
  <c r="L13" i="2"/>
  <c r="L8" i="2"/>
  <c r="L14" i="2"/>
  <c r="L9" i="2"/>
  <c r="L15" i="2"/>
  <c r="L10" i="2"/>
  <c r="L16" i="2"/>
  <c r="L11" i="2"/>
  <c r="L17" i="2"/>
  <c r="L6" i="2"/>
  <c r="L12" i="2"/>
  <c r="I20" i="1"/>
  <c r="C19" i="1"/>
  <c r="D16" i="4"/>
  <c r="H7" i="4" l="1"/>
  <c r="H13" i="2"/>
  <c r="D10" i="2"/>
  <c r="D5" i="2"/>
  <c r="D9" i="2"/>
  <c r="L5" i="2"/>
  <c r="D6" i="4"/>
  <c r="D14" i="4"/>
  <c r="H7" i="2"/>
  <c r="H12" i="2"/>
  <c r="H17" i="2"/>
  <c r="D5" i="4"/>
  <c r="D8" i="4"/>
  <c r="H5" i="4"/>
  <c r="D14" i="2"/>
  <c r="H6" i="2"/>
  <c r="H11" i="2"/>
  <c r="H16" i="2"/>
  <c r="D7" i="4"/>
  <c r="D10" i="4"/>
  <c r="H9" i="4"/>
  <c r="D8" i="2"/>
  <c r="D13" i="2"/>
  <c r="H5" i="2"/>
  <c r="H10" i="2"/>
  <c r="H15" i="2"/>
  <c r="H14" i="2"/>
  <c r="D9" i="4"/>
  <c r="D12" i="4"/>
  <c r="D17" i="4"/>
  <c r="D7" i="2"/>
  <c r="D12" i="2"/>
  <c r="D17" i="2"/>
  <c r="H9" i="2"/>
  <c r="H8" i="2"/>
  <c r="D11" i="4"/>
  <c r="D15" i="4"/>
  <c r="H8" i="4"/>
  <c r="D6" i="2"/>
  <c r="D11" i="2"/>
  <c r="D16" i="2"/>
  <c r="D15" i="2"/>
  <c r="D13" i="4"/>
  <c r="H6" i="4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F20" i="1" l="1"/>
  <c r="L21" i="1"/>
  <c r="D19" i="1" l="1"/>
  <c r="F19" i="1" s="1"/>
  <c r="K19" i="1"/>
  <c r="E19" i="1"/>
  <c r="K20" i="1"/>
  <c r="J19" i="1"/>
  <c r="L19" i="1" s="1"/>
  <c r="J20" i="1"/>
  <c r="L20" i="1" s="1"/>
  <c r="J18" i="1"/>
  <c r="L18" i="1" s="1"/>
  <c r="D18" i="1"/>
  <c r="F18" i="1" s="1"/>
  <c r="F22" i="1" l="1"/>
  <c r="L22" i="1"/>
</calcChain>
</file>

<file path=xl/sharedStrings.xml><?xml version="1.0" encoding="utf-8"?>
<sst xmlns="http://schemas.openxmlformats.org/spreadsheetml/2006/main" count="49" uniqueCount="28">
  <si>
    <t>Continuous Service Date</t>
  </si>
  <si>
    <t>Baby's Due Date</t>
  </si>
  <si>
    <t>Maternity Leave Start Date</t>
  </si>
  <si>
    <t>Qualifying Week</t>
  </si>
  <si>
    <t>Annual Salary (Actual)</t>
  </si>
  <si>
    <t>Weekly Salary</t>
  </si>
  <si>
    <t>Entitled to SMP</t>
  </si>
  <si>
    <t>Current rate of SMP</t>
  </si>
  <si>
    <t>9 weeks at:</t>
  </si>
  <si>
    <t>then…</t>
  </si>
  <si>
    <t>18 weeks at:</t>
  </si>
  <si>
    <t>13 weeks at:</t>
  </si>
  <si>
    <t>(Full pay)</t>
  </si>
  <si>
    <t>(Unpaid)</t>
  </si>
  <si>
    <t>Total received:</t>
  </si>
  <si>
    <t>(Gross)</t>
  </si>
  <si>
    <t>Totals</t>
  </si>
  <si>
    <t>Gross Pay</t>
  </si>
  <si>
    <t>Week Ending</t>
  </si>
  <si>
    <t>Option 1</t>
  </si>
  <si>
    <t>Option 2</t>
  </si>
  <si>
    <t>Weekly Calendar - Option 1</t>
  </si>
  <si>
    <t>Weekly Calendar - Option 2</t>
  </si>
  <si>
    <t>Maternity Pay Calculator</t>
  </si>
  <si>
    <t>University employees can use this calculator to estimate the salary payments that they will receive whilst on a period of</t>
  </si>
  <si>
    <t>maternity leave. The calendar option also provides an illustration of weekly payments during the period of maternity leave.</t>
  </si>
  <si>
    <t>only provides an approximate gross maternity pay entitlement.</t>
  </si>
  <si>
    <r>
      <rPr>
        <b/>
        <u/>
        <sz val="11"/>
        <color theme="1"/>
        <rFont val="Calibri"/>
        <family val="2"/>
        <scheme val="minor"/>
      </rPr>
      <t xml:space="preserve">Please note </t>
    </r>
    <r>
      <rPr>
        <sz val="11"/>
        <color theme="1"/>
        <rFont val="Calibri"/>
        <family val="2"/>
        <scheme val="minor"/>
      </rPr>
      <t>that this calculator does not take account of salary deductions such as tax, pension contributions or national insurance and therefore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</si>
</sst>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2B5C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B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2B5C"/>
      </left>
      <right style="thin">
        <color rgb="FF002B5C"/>
      </right>
      <top style="thin">
        <color rgb="FF002B5C"/>
      </top>
      <bottom style="thin">
        <color rgb="FF002B5C"/>
      </bottom>
      <diagonal/>
    </border>
    <border>
      <left/>
      <right style="thin">
        <color rgb="FF002B5C"/>
      </right>
      <top style="thin">
        <color rgb="FF002B5C"/>
      </top>
      <bottom style="thin">
        <color rgb="FF002B5C"/>
      </bottom>
      <diagonal/>
    </border>
    <border>
      <left style="thin">
        <color rgb="FF002B5C"/>
      </left>
      <right style="thin">
        <color rgb="FF002B5C"/>
      </right>
      <top style="thin">
        <color rgb="FF002B5C"/>
      </top>
      <bottom/>
      <diagonal/>
    </border>
    <border>
      <left style="thin">
        <color rgb="FF002B5C"/>
      </left>
      <right style="thin">
        <color rgb="FF002B5C"/>
      </right>
      <top/>
      <bottom style="thin">
        <color rgb="FF002B5C"/>
      </bottom>
      <diagonal/>
    </border>
    <border>
      <left style="thin">
        <color rgb="FF002B5C"/>
      </left>
      <right/>
      <top style="thin">
        <color rgb="FF002B5C"/>
      </top>
      <bottom style="thin">
        <color rgb="FF002B5C"/>
      </bottom>
      <diagonal/>
    </border>
    <border>
      <left/>
      <right/>
      <top style="thin">
        <color rgb="FF002B5C"/>
      </top>
      <bottom style="thin">
        <color rgb="FF002B5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14" fontId="1" fillId="5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14" fontId="5" fillId="3" borderId="1" xfId="0" applyNumberFormat="1" applyFont="1" applyFill="1" applyBorder="1" applyAlignment="1" applyProtection="1">
      <alignment horizontal="center" vertical="center"/>
      <protection hidden="1"/>
    </xf>
    <xf numFmtId="16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165" fontId="1" fillId="5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4" fontId="1" fillId="4" borderId="7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2" borderId="8" xfId="0" applyFont="1" applyFill="1" applyBorder="1"/>
    <xf numFmtId="14" fontId="1" fillId="4" borderId="7" xfId="0" applyNumberFormat="1" applyFont="1" applyFill="1" applyBorder="1" applyAlignment="1">
      <alignment horizontal="center" vertical="center"/>
    </xf>
    <xf numFmtId="0" fontId="1" fillId="3" borderId="0" xfId="0" applyFont="1" applyFill="1"/>
    <xf numFmtId="44" fontId="1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right" vertical="center"/>
    </xf>
    <xf numFmtId="44" fontId="1" fillId="3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44" fontId="1" fillId="3" borderId="2" xfId="0" applyNumberFormat="1" applyFont="1" applyFill="1" applyBorder="1" applyAlignment="1">
      <alignment horizontal="left" vertical="center"/>
    </xf>
    <xf numFmtId="44" fontId="1" fillId="3" borderId="5" xfId="0" applyNumberFormat="1" applyFont="1" applyFill="1" applyBorder="1" applyAlignment="1">
      <alignment horizontal="left" vertical="center"/>
    </xf>
    <xf numFmtId="6" fontId="1" fillId="3" borderId="5" xfId="0" applyNumberFormat="1" applyFont="1" applyFill="1" applyBorder="1" applyAlignment="1">
      <alignment horizontal="center" vertical="center"/>
    </xf>
    <xf numFmtId="6" fontId="1" fillId="3" borderId="2" xfId="0" applyNumberFormat="1" applyFont="1" applyFill="1" applyBorder="1" applyAlignment="1">
      <alignment horizontal="left"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44" fontId="4" fillId="2" borderId="1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44" fontId="4" fillId="2" borderId="1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0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</dxf>
    <dxf>
      <font>
        <color rgb="FF002B5C"/>
      </font>
    </dxf>
    <dxf>
      <font>
        <color rgb="FFA7A9A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2B5C"/>
      <color rgb="FFA7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76200</xdr:rowOff>
    </xdr:from>
    <xdr:to>
      <xdr:col>12</xdr:col>
      <xdr:colOff>19050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FAEAA-2102-4948-B88F-0E8A5300C9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76200"/>
          <a:ext cx="85725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L29"/>
  <sheetViews>
    <sheetView showGridLines="0" tabSelected="1" zoomScaleNormal="100" workbookViewId="0">
      <selection activeCell="F11" sqref="F11"/>
    </sheetView>
  </sheetViews>
  <sheetFormatPr defaultColWidth="7.85546875" defaultRowHeight="14.25" x14ac:dyDescent="0.2"/>
  <cols>
    <col min="1" max="1" width="5.7109375" style="22" customWidth="1"/>
    <col min="2" max="2" width="6.7109375" style="22" customWidth="1"/>
    <col min="3" max="3" width="12.7109375" style="44" customWidth="1"/>
    <col min="4" max="4" width="10.7109375" style="45" customWidth="1"/>
    <col min="5" max="5" width="16.7109375" style="22" customWidth="1"/>
    <col min="6" max="6" width="13.7109375" style="45" customWidth="1"/>
    <col min="7" max="7" width="5.7109375" style="22" customWidth="1"/>
    <col min="8" max="8" width="6.7109375" style="22" customWidth="1"/>
    <col min="9" max="9" width="12.7109375" style="22" customWidth="1"/>
    <col min="10" max="10" width="10.7109375" style="22" customWidth="1"/>
    <col min="11" max="11" width="16.7109375" style="22" customWidth="1"/>
    <col min="12" max="12" width="13.7109375" style="22" customWidth="1"/>
    <col min="13" max="13" width="5.7109375" style="22" customWidth="1"/>
    <col min="14" max="16384" width="7.85546875" style="22"/>
  </cols>
  <sheetData>
    <row r="3" spans="2:12" ht="18" customHeight="1" x14ac:dyDescent="0.35">
      <c r="B3" s="48" t="s">
        <v>23</v>
      </c>
      <c r="C3" s="49"/>
      <c r="D3" s="50"/>
      <c r="E3" s="51"/>
      <c r="F3" s="52"/>
      <c r="G3" s="51"/>
      <c r="H3" s="51"/>
      <c r="I3" s="51"/>
      <c r="J3" s="51"/>
      <c r="K3" s="51"/>
      <c r="L3" s="51"/>
    </row>
    <row r="4" spans="2:12" ht="8.25" customHeight="1" x14ac:dyDescent="0.25">
      <c r="B4" s="51"/>
      <c r="C4" s="53"/>
      <c r="D4" s="52"/>
      <c r="E4" s="51"/>
      <c r="F4" s="52"/>
      <c r="G4" s="51"/>
      <c r="H4" s="51"/>
      <c r="I4" s="51"/>
      <c r="J4" s="51"/>
      <c r="K4" s="51"/>
      <c r="L4" s="51"/>
    </row>
    <row r="5" spans="2:12" ht="18" customHeight="1" x14ac:dyDescent="0.25">
      <c r="B5" s="54" t="s">
        <v>24</v>
      </c>
      <c r="C5" s="55"/>
      <c r="D5" s="56"/>
      <c r="E5" s="54"/>
      <c r="F5" s="56"/>
      <c r="G5" s="54"/>
      <c r="H5" s="54"/>
      <c r="I5" s="54"/>
      <c r="J5" s="54"/>
      <c r="K5" s="54"/>
      <c r="L5" s="51"/>
    </row>
    <row r="6" spans="2:12" ht="18" customHeight="1" x14ac:dyDescent="0.25">
      <c r="B6" s="54" t="s">
        <v>25</v>
      </c>
      <c r="C6" s="55"/>
      <c r="D6" s="56"/>
      <c r="E6" s="54"/>
      <c r="F6" s="56"/>
      <c r="G6" s="54"/>
      <c r="H6" s="54"/>
      <c r="I6" s="54"/>
      <c r="J6" s="54"/>
      <c r="K6" s="54"/>
      <c r="L6" s="51"/>
    </row>
    <row r="7" spans="2:12" ht="5.25" customHeight="1" x14ac:dyDescent="0.25">
      <c r="B7" s="51"/>
      <c r="C7" s="53"/>
      <c r="D7" s="52"/>
      <c r="E7" s="51"/>
      <c r="F7" s="52"/>
      <c r="G7" s="51"/>
      <c r="H7" s="51"/>
      <c r="I7" s="51"/>
      <c r="J7" s="51"/>
      <c r="K7" s="51"/>
      <c r="L7" s="51"/>
    </row>
    <row r="8" spans="2:12" ht="18" customHeight="1" x14ac:dyDescent="0.25">
      <c r="B8" s="51" t="s">
        <v>27</v>
      </c>
      <c r="C8" s="53"/>
      <c r="D8" s="52"/>
      <c r="E8" s="51"/>
      <c r="F8" s="52"/>
      <c r="G8" s="51"/>
      <c r="H8" s="51"/>
      <c r="I8" s="51"/>
      <c r="J8" s="51"/>
      <c r="K8" s="51"/>
      <c r="L8" s="51"/>
    </row>
    <row r="9" spans="2:12" ht="12.75" customHeight="1" x14ac:dyDescent="0.25">
      <c r="B9" s="51" t="s">
        <v>26</v>
      </c>
      <c r="C9" s="53"/>
      <c r="D9" s="52"/>
      <c r="E9" s="51"/>
      <c r="F9" s="52"/>
      <c r="G9" s="51"/>
      <c r="H9" s="51"/>
      <c r="I9" s="51"/>
      <c r="J9" s="51"/>
      <c r="K9" s="51"/>
      <c r="L9" s="51"/>
    </row>
    <row r="10" spans="2:12" ht="9" customHeight="1" x14ac:dyDescent="0.25">
      <c r="B10" s="51"/>
      <c r="C10" s="53"/>
      <c r="D10" s="52"/>
      <c r="E10" s="51"/>
      <c r="F10" s="52"/>
      <c r="G10" s="51"/>
      <c r="H10" s="51"/>
      <c r="I10" s="51"/>
      <c r="J10" s="51"/>
      <c r="K10" s="51"/>
      <c r="L10" s="51"/>
    </row>
    <row r="11" spans="2:12" ht="18" customHeight="1" x14ac:dyDescent="0.2">
      <c r="B11" s="15"/>
      <c r="C11" s="16" t="s">
        <v>0</v>
      </c>
      <c r="D11" s="16"/>
      <c r="E11" s="16"/>
      <c r="F11" s="4"/>
      <c r="G11" s="19"/>
      <c r="H11" s="20"/>
      <c r="I11" s="16" t="s">
        <v>1</v>
      </c>
      <c r="J11" s="16"/>
      <c r="K11" s="17"/>
      <c r="L11" s="4"/>
    </row>
    <row r="12" spans="2:12" ht="18" customHeight="1" x14ac:dyDescent="0.2">
      <c r="B12" s="15"/>
      <c r="C12" s="16" t="s">
        <v>4</v>
      </c>
      <c r="D12" s="16"/>
      <c r="E12" s="17"/>
      <c r="F12" s="13"/>
      <c r="G12" s="19"/>
      <c r="H12" s="20"/>
      <c r="I12" s="16" t="s">
        <v>2</v>
      </c>
      <c r="J12" s="16"/>
      <c r="K12" s="17"/>
      <c r="L12" s="4"/>
    </row>
    <row r="13" spans="2:12" ht="18" customHeight="1" x14ac:dyDescent="0.2">
      <c r="B13" s="15"/>
      <c r="C13" s="16" t="s">
        <v>5</v>
      </c>
      <c r="D13" s="16"/>
      <c r="E13" s="17"/>
      <c r="F13" s="18">
        <f>F12/52.14</f>
        <v>0</v>
      </c>
      <c r="G13" s="19"/>
      <c r="H13" s="20"/>
      <c r="I13" s="16" t="s">
        <v>3</v>
      </c>
      <c r="J13" s="16"/>
      <c r="K13" s="17"/>
      <c r="L13" s="21" t="str">
        <f>IF(L11=0,"",L11-105)</f>
        <v/>
      </c>
    </row>
    <row r="14" spans="2:12" ht="18" customHeight="1" x14ac:dyDescent="0.2">
      <c r="B14" s="15"/>
      <c r="C14" s="16" t="s">
        <v>7</v>
      </c>
      <c r="D14" s="16"/>
      <c r="E14" s="17"/>
      <c r="F14" s="23">
        <v>184.03</v>
      </c>
      <c r="G14" s="19"/>
      <c r="H14" s="20"/>
      <c r="I14" s="16" t="s">
        <v>6</v>
      </c>
      <c r="J14" s="16"/>
      <c r="K14" s="17"/>
      <c r="L14" s="24" t="str">
        <f>IF(F11+182&gt;L13,"No",IF(F11=0,"",IF(L11=0,"","Yes")))</f>
        <v/>
      </c>
    </row>
    <row r="15" spans="2:12" ht="18" customHeight="1" x14ac:dyDescent="0.2">
      <c r="B15" s="19"/>
      <c r="C15" s="22"/>
      <c r="D15" s="22"/>
      <c r="F15" s="22"/>
      <c r="G15" s="19"/>
    </row>
    <row r="16" spans="2:12" s="19" customFormat="1" ht="18" customHeight="1" x14ac:dyDescent="0.2">
      <c r="B16" s="22"/>
      <c r="C16" s="22"/>
      <c r="D16" s="22"/>
      <c r="E16" s="22"/>
      <c r="F16" s="22"/>
      <c r="G16" s="22"/>
    </row>
    <row r="17" spans="2:12" s="19" customFormat="1" ht="18" customHeight="1" x14ac:dyDescent="0.2">
      <c r="B17" s="62" t="s">
        <v>19</v>
      </c>
      <c r="C17" s="62"/>
      <c r="D17" s="62"/>
      <c r="E17" s="62"/>
      <c r="F17" s="25" t="s">
        <v>16</v>
      </c>
      <c r="G17" s="22"/>
      <c r="H17" s="62" t="s">
        <v>20</v>
      </c>
      <c r="I17" s="62"/>
      <c r="J17" s="62"/>
      <c r="K17" s="62"/>
      <c r="L17" s="25" t="s">
        <v>16</v>
      </c>
    </row>
    <row r="18" spans="2:12" ht="18" customHeight="1" x14ac:dyDescent="0.2">
      <c r="B18" s="26"/>
      <c r="C18" s="27" t="s">
        <v>10</v>
      </c>
      <c r="D18" s="28">
        <f>F13</f>
        <v>0</v>
      </c>
      <c r="E18" s="29" t="s">
        <v>12</v>
      </c>
      <c r="F18" s="30">
        <f>D18*18</f>
        <v>0</v>
      </c>
      <c r="H18" s="26"/>
      <c r="I18" s="27" t="s">
        <v>8</v>
      </c>
      <c r="J18" s="28">
        <f>F13</f>
        <v>0</v>
      </c>
      <c r="K18" s="29" t="s">
        <v>12</v>
      </c>
      <c r="L18" s="30">
        <f>J18*9</f>
        <v>0</v>
      </c>
    </row>
    <row r="19" spans="2:12" ht="18" customHeight="1" x14ac:dyDescent="0.2">
      <c r="B19" s="26" t="s">
        <v>9</v>
      </c>
      <c r="C19" s="27" t="str">
        <f>IF(L14="No","34 weeks at:","21 weeks at:")</f>
        <v>21 weeks at:</v>
      </c>
      <c r="D19" s="28">
        <f>IF(L14="Yes",F14,0)</f>
        <v>0</v>
      </c>
      <c r="E19" s="29" t="str">
        <f>IF(L14="Yes","(SMP only)","(Unpaid)")</f>
        <v>(Unpaid)</v>
      </c>
      <c r="F19" s="30">
        <f>D19*21</f>
        <v>0</v>
      </c>
      <c r="H19" s="26" t="s">
        <v>9</v>
      </c>
      <c r="I19" s="27" t="s">
        <v>10</v>
      </c>
      <c r="J19" s="28">
        <f>IF(L14="Yes",F13/2+F14,F13/2)</f>
        <v>0</v>
      </c>
      <c r="K19" s="29" t="str">
        <f>IF(L14="Yes","(Half pay + SMP)","(Half pay)")</f>
        <v>(Half pay)</v>
      </c>
      <c r="L19" s="30">
        <f>J19*18</f>
        <v>0</v>
      </c>
    </row>
    <row r="20" spans="2:12" ht="18" customHeight="1" x14ac:dyDescent="0.2">
      <c r="B20" s="26" t="s">
        <v>9</v>
      </c>
      <c r="C20" s="27" t="s">
        <v>11</v>
      </c>
      <c r="D20" s="31">
        <v>0</v>
      </c>
      <c r="E20" s="29" t="s">
        <v>13</v>
      </c>
      <c r="F20" s="30">
        <f>D20*13</f>
        <v>0</v>
      </c>
      <c r="H20" s="26" t="s">
        <v>9</v>
      </c>
      <c r="I20" s="27" t="str">
        <f>IF(L14="No","25 weeks at:","12 weeks at:")</f>
        <v>12 weeks at:</v>
      </c>
      <c r="J20" s="28">
        <f>+IF(L14="Yes",F14,0)</f>
        <v>0</v>
      </c>
      <c r="K20" s="29" t="str">
        <f>IF(L14="Yes","(SMP only)","(Unpaid)")</f>
        <v>(Unpaid)</v>
      </c>
      <c r="L20" s="30">
        <f>J20*12</f>
        <v>0</v>
      </c>
    </row>
    <row r="21" spans="2:12" ht="18" customHeight="1" x14ac:dyDescent="0.2">
      <c r="B21" s="26"/>
      <c r="C21" s="27"/>
      <c r="D21" s="32"/>
      <c r="E21" s="29"/>
      <c r="F21" s="33"/>
      <c r="H21" s="26" t="s">
        <v>9</v>
      </c>
      <c r="I21" s="27" t="s">
        <v>11</v>
      </c>
      <c r="J21" s="31">
        <v>0</v>
      </c>
      <c r="K21" s="29" t="s">
        <v>13</v>
      </c>
      <c r="L21" s="30">
        <f>J21*0</f>
        <v>0</v>
      </c>
    </row>
    <row r="22" spans="2:12" ht="18" customHeight="1" x14ac:dyDescent="0.25">
      <c r="B22" s="34"/>
      <c r="C22" s="35"/>
      <c r="D22" s="36"/>
      <c r="E22" s="37" t="s">
        <v>14</v>
      </c>
      <c r="F22" s="38">
        <f>SUM(F18:F21)</f>
        <v>0</v>
      </c>
      <c r="H22" s="39"/>
      <c r="I22" s="40"/>
      <c r="J22" s="41"/>
      <c r="K22" s="42" t="s">
        <v>14</v>
      </c>
      <c r="L22" s="43">
        <f>SUM(L18:L21)</f>
        <v>0</v>
      </c>
    </row>
    <row r="23" spans="2:12" ht="18" customHeight="1" x14ac:dyDescent="0.2">
      <c r="F23" s="45" t="s">
        <v>15</v>
      </c>
      <c r="H23" s="19"/>
      <c r="I23" s="46"/>
      <c r="J23" s="47"/>
      <c r="K23" s="19"/>
      <c r="L23" s="47" t="s">
        <v>15</v>
      </c>
    </row>
    <row r="24" spans="2:12" ht="18" customHeight="1" x14ac:dyDescent="0.2">
      <c r="C24" s="22"/>
      <c r="D24" s="22"/>
      <c r="F24" s="22"/>
    </row>
    <row r="25" spans="2:12" x14ac:dyDescent="0.2">
      <c r="D25" s="22"/>
      <c r="F25" s="22"/>
    </row>
    <row r="26" spans="2:12" x14ac:dyDescent="0.2">
      <c r="C26" s="22"/>
      <c r="D26" s="22"/>
      <c r="F26" s="22"/>
    </row>
    <row r="27" spans="2:12" x14ac:dyDescent="0.2">
      <c r="C27" s="22"/>
      <c r="D27" s="22"/>
      <c r="F27" s="22"/>
    </row>
    <row r="28" spans="2:12" x14ac:dyDescent="0.2">
      <c r="C28" s="22"/>
      <c r="D28" s="22"/>
      <c r="F28" s="22"/>
    </row>
    <row r="29" spans="2:12" x14ac:dyDescent="0.2">
      <c r="C29" s="22"/>
      <c r="D29" s="22"/>
      <c r="F29" s="22"/>
    </row>
  </sheetData>
  <sheetProtection algorithmName="SHA-512" hashValue="I2419yTymr0QtdcLKPfwAroEB53NH6VXyvLX6XZQ+AEd++NVI5zdH065ihH2csDf8bmzsjCJORQ4RFLsg4lYSg==" saltValue="rJNL8tO1rHoTHZM0/E+PaA==" spinCount="100000" sheet="1" objects="1" scenarios="1" selectLockedCells="1"/>
  <mergeCells count="2">
    <mergeCell ref="H17:K17"/>
    <mergeCell ref="B17:E17"/>
  </mergeCells>
  <conditionalFormatting sqref="B20:F20 H21:L21">
    <cfRule type="expression" dxfId="9" priority="2">
      <formula>$L$14="No"</formula>
    </cfRule>
  </conditionalFormatting>
  <conditionalFormatting sqref="B18:L21">
    <cfRule type="expression" dxfId="8" priority="3">
      <formula>$L$12=""</formula>
    </cfRule>
    <cfRule type="expression" dxfId="7" priority="4">
      <formula>$L$11=""</formula>
    </cfRule>
    <cfRule type="expression" dxfId="6" priority="5">
      <formula>$F$12=""</formula>
    </cfRule>
    <cfRule type="expression" dxfId="5" priority="6">
      <formula>$F$11=""</formula>
    </cfRule>
  </conditionalFormatting>
  <conditionalFormatting sqref="F13">
    <cfRule type="expression" dxfId="4" priority="13">
      <formula>$F$12=""</formula>
    </cfRule>
  </conditionalFormatting>
  <conditionalFormatting sqref="F22 L22">
    <cfRule type="expression" dxfId="3" priority="1">
      <formula>$L$14=""</formula>
    </cfRule>
  </conditionalFormatting>
  <conditionalFormatting sqref="H20 J20:L20 H21:L21">
    <cfRule type="expression" dxfId="2" priority="14">
      <formula>$L$14="No, "</formula>
    </cfRule>
  </conditionalFormatting>
  <conditionalFormatting sqref="L14">
    <cfRule type="cellIs" dxfId="1" priority="21" operator="equal">
      <formula>"No"</formula>
    </cfRule>
    <cfRule type="cellIs" dxfId="0" priority="22" operator="equal">
      <formula>"Yes"</formula>
    </cfRule>
  </conditionalFormatting>
  <dataValidations count="3">
    <dataValidation type="date" operator="greaterThan" showInputMessage="1" showErrorMessage="1" sqref="F6:F10" xr:uid="{00000000-0002-0000-0000-000000000000}">
      <formula1>18264</formula1>
    </dataValidation>
    <dataValidation type="date" operator="greaterThan" allowBlank="1" showErrorMessage="1" errorTitle="Error" error="You must enter in date format" sqref="F11" xr:uid="{00000000-0002-0000-0000-000001000000}">
      <formula1>367</formula1>
    </dataValidation>
    <dataValidation type="date" operator="lessThanOrEqual" allowBlank="1" showInputMessage="1" showErrorMessage="1" errorTitle="Check yor dates" error="Maternity Leave must start on or befoe the baby's due date." sqref="L12" xr:uid="{09B2AAA2-7184-4809-8842-970E5BC3E713}">
      <formula1>L11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17"/>
  <sheetViews>
    <sheetView workbookViewId="0">
      <selection activeCell="C43" sqref="C43"/>
    </sheetView>
  </sheetViews>
  <sheetFormatPr defaultColWidth="9.140625" defaultRowHeight="18" customHeight="1" x14ac:dyDescent="0.2"/>
  <cols>
    <col min="1" max="1" width="4.7109375" style="22" customWidth="1"/>
    <col min="2" max="2" width="3.7109375" style="45" customWidth="1"/>
    <col min="3" max="3" width="13.7109375" style="45" customWidth="1"/>
    <col min="4" max="4" width="15.7109375" style="22" customWidth="1"/>
    <col min="5" max="5" width="9.140625" style="22"/>
    <col min="6" max="6" width="3.7109375" style="45" customWidth="1"/>
    <col min="7" max="7" width="13.7109375" style="45" customWidth="1"/>
    <col min="8" max="8" width="15.7109375" style="22" customWidth="1"/>
    <col min="9" max="9" width="9.140625" style="22"/>
    <col min="10" max="10" width="3.7109375" style="45" customWidth="1"/>
    <col min="11" max="11" width="13.7109375" style="45" customWidth="1"/>
    <col min="12" max="12" width="15.7109375" style="22" customWidth="1"/>
    <col min="13" max="13" width="4.7109375" style="22" customWidth="1"/>
    <col min="14" max="16384" width="9.140625" style="22"/>
  </cols>
  <sheetData>
    <row r="1" spans="1:13" s="19" customFormat="1" ht="27.75" customHeight="1" x14ac:dyDescent="0.25">
      <c r="A1" s="57" t="s">
        <v>21</v>
      </c>
      <c r="B1" s="58"/>
      <c r="C1" s="58"/>
      <c r="D1" s="59"/>
      <c r="E1" s="59"/>
      <c r="F1" s="58"/>
      <c r="G1" s="58"/>
      <c r="H1" s="59"/>
      <c r="I1" s="59"/>
      <c r="J1" s="58"/>
      <c r="K1" s="58"/>
      <c r="L1" s="59"/>
      <c r="M1" s="60"/>
    </row>
    <row r="4" spans="1:13" s="19" customFormat="1" ht="20.100000000000001" customHeight="1" x14ac:dyDescent="0.25">
      <c r="B4" s="63" t="s">
        <v>18</v>
      </c>
      <c r="C4" s="63"/>
      <c r="D4" s="25" t="s">
        <v>17</v>
      </c>
      <c r="F4" s="64" t="s">
        <v>18</v>
      </c>
      <c r="G4" s="64"/>
      <c r="H4" s="25" t="s">
        <v>17</v>
      </c>
      <c r="J4" s="63" t="s">
        <v>18</v>
      </c>
      <c r="K4" s="63"/>
      <c r="L4" s="25" t="s">
        <v>17</v>
      </c>
    </row>
    <row r="5" spans="1:13" s="19" customFormat="1" ht="20.100000000000001" customHeight="1" x14ac:dyDescent="0.25">
      <c r="B5" s="61">
        <v>1</v>
      </c>
      <c r="C5" s="10">
        <f>'Main Calculator'!L12+6</f>
        <v>6</v>
      </c>
      <c r="D5" s="11">
        <f>IF('Main Calculator'!$L$14="Yes",'Main Calculator'!$F$13,'Main Calculator'!$F$13)</f>
        <v>0</v>
      </c>
      <c r="E5" s="3"/>
      <c r="F5" s="9">
        <v>14</v>
      </c>
      <c r="G5" s="10">
        <f>C17+7</f>
        <v>97</v>
      </c>
      <c r="H5" s="11">
        <f>IF('Main Calculator'!$L$14="Yes",'Main Calculator'!$F$13,'Main Calculator'!$F$13)</f>
        <v>0</v>
      </c>
      <c r="I5" s="12"/>
      <c r="J5" s="9">
        <v>27</v>
      </c>
      <c r="K5" s="10">
        <f>G17+7</f>
        <v>188</v>
      </c>
      <c r="L5" s="11" t="str">
        <f>IF('Main Calculator'!$L$14="Yes",'Main Calculator'!$F$14,"N/A")</f>
        <v>N/A</v>
      </c>
    </row>
    <row r="6" spans="1:13" s="19" customFormat="1" ht="20.100000000000001" customHeight="1" x14ac:dyDescent="0.25">
      <c r="B6" s="61">
        <v>2</v>
      </c>
      <c r="C6" s="10">
        <f>C5+7</f>
        <v>13</v>
      </c>
      <c r="D6" s="11">
        <f>IF('Main Calculator'!$L$14="Yes",'Main Calculator'!$F$13,'Main Calculator'!$F$13)</f>
        <v>0</v>
      </c>
      <c r="E6" s="3"/>
      <c r="F6" s="9">
        <v>15</v>
      </c>
      <c r="G6" s="10">
        <f t="shared" ref="G6:G17" si="0">G5+7</f>
        <v>104</v>
      </c>
      <c r="H6" s="11">
        <f>IF('Main Calculator'!$L$14="Yes",'Main Calculator'!$F$13,'Main Calculator'!$F$13)</f>
        <v>0</v>
      </c>
      <c r="I6" s="12"/>
      <c r="J6" s="9">
        <v>28</v>
      </c>
      <c r="K6" s="10">
        <f t="shared" ref="K6:K17" si="1">K5+7</f>
        <v>195</v>
      </c>
      <c r="L6" s="11" t="str">
        <f>IF('Main Calculator'!$L$14="Yes",'Main Calculator'!$F$14,"N/A")</f>
        <v>N/A</v>
      </c>
    </row>
    <row r="7" spans="1:13" s="19" customFormat="1" ht="20.100000000000001" customHeight="1" x14ac:dyDescent="0.25">
      <c r="B7" s="61">
        <v>3</v>
      </c>
      <c r="C7" s="10">
        <f t="shared" ref="C7:C16" si="2">C6+7</f>
        <v>20</v>
      </c>
      <c r="D7" s="11">
        <f>IF('Main Calculator'!$L$14="Yes",'Main Calculator'!$F$13,'Main Calculator'!$F$13)</f>
        <v>0</v>
      </c>
      <c r="E7" s="3"/>
      <c r="F7" s="9">
        <v>16</v>
      </c>
      <c r="G7" s="10">
        <f t="shared" si="0"/>
        <v>111</v>
      </c>
      <c r="H7" s="11">
        <f>IF('Main Calculator'!$L$14="Yes",'Main Calculator'!$F$13,'Main Calculator'!$F$13)</f>
        <v>0</v>
      </c>
      <c r="I7" s="12"/>
      <c r="J7" s="9">
        <v>29</v>
      </c>
      <c r="K7" s="10">
        <f t="shared" si="1"/>
        <v>202</v>
      </c>
      <c r="L7" s="11" t="str">
        <f>IF('Main Calculator'!$L$14="Yes",'Main Calculator'!$F$14,"N/A")</f>
        <v>N/A</v>
      </c>
    </row>
    <row r="8" spans="1:13" s="19" customFormat="1" ht="20.100000000000001" customHeight="1" x14ac:dyDescent="0.25">
      <c r="B8" s="61">
        <v>4</v>
      </c>
      <c r="C8" s="10">
        <f t="shared" si="2"/>
        <v>27</v>
      </c>
      <c r="D8" s="11">
        <f>IF('Main Calculator'!$L$14="Yes",'Main Calculator'!$F$13,'Main Calculator'!$F$13)</f>
        <v>0</v>
      </c>
      <c r="E8" s="3"/>
      <c r="F8" s="9">
        <v>17</v>
      </c>
      <c r="G8" s="10">
        <f t="shared" si="0"/>
        <v>118</v>
      </c>
      <c r="H8" s="11">
        <f>IF('Main Calculator'!$L$14="Yes",'Main Calculator'!$F$13,'Main Calculator'!$F$13)</f>
        <v>0</v>
      </c>
      <c r="I8" s="12"/>
      <c r="J8" s="9">
        <v>30</v>
      </c>
      <c r="K8" s="10">
        <f t="shared" si="1"/>
        <v>209</v>
      </c>
      <c r="L8" s="11" t="str">
        <f>IF('Main Calculator'!$L$14="Yes",'Main Calculator'!$F$14,"N/A")</f>
        <v>N/A</v>
      </c>
    </row>
    <row r="9" spans="1:13" s="19" customFormat="1" ht="20.100000000000001" customHeight="1" x14ac:dyDescent="0.25">
      <c r="B9" s="61">
        <v>5</v>
      </c>
      <c r="C9" s="10">
        <f t="shared" si="2"/>
        <v>34</v>
      </c>
      <c r="D9" s="11">
        <f>IF('Main Calculator'!$L$14="Yes",'Main Calculator'!$F$13,'Main Calculator'!$F$13)</f>
        <v>0</v>
      </c>
      <c r="E9" s="3"/>
      <c r="F9" s="9">
        <v>18</v>
      </c>
      <c r="G9" s="10">
        <f t="shared" si="0"/>
        <v>125</v>
      </c>
      <c r="H9" s="11">
        <f>IF('Main Calculator'!$L$14="Yes",'Main Calculator'!$F$13,'Main Calculator'!$F$13)</f>
        <v>0</v>
      </c>
      <c r="I9" s="12"/>
      <c r="J9" s="9">
        <v>31</v>
      </c>
      <c r="K9" s="10">
        <f t="shared" si="1"/>
        <v>216</v>
      </c>
      <c r="L9" s="11" t="str">
        <f>IF('Main Calculator'!$L$14="Yes",'Main Calculator'!$F$14,"N/A")</f>
        <v>N/A</v>
      </c>
    </row>
    <row r="10" spans="1:13" s="19" customFormat="1" ht="20.100000000000001" customHeight="1" x14ac:dyDescent="0.25">
      <c r="B10" s="61">
        <v>6</v>
      </c>
      <c r="C10" s="10">
        <f t="shared" si="2"/>
        <v>41</v>
      </c>
      <c r="D10" s="11">
        <f>IF('Main Calculator'!$L$14="Yes",'Main Calculator'!$F$13,'Main Calculator'!$F$13)</f>
        <v>0</v>
      </c>
      <c r="E10" s="3"/>
      <c r="F10" s="9">
        <v>19</v>
      </c>
      <c r="G10" s="10">
        <f t="shared" si="0"/>
        <v>132</v>
      </c>
      <c r="H10" s="11" t="str">
        <f>IF('Main Calculator'!$L$14="Yes",'Main Calculator'!$F$14,"N/A")</f>
        <v>N/A</v>
      </c>
      <c r="I10" s="12"/>
      <c r="J10" s="9">
        <v>32</v>
      </c>
      <c r="K10" s="10">
        <f t="shared" si="1"/>
        <v>223</v>
      </c>
      <c r="L10" s="11" t="str">
        <f>IF('Main Calculator'!$L$14="Yes",'Main Calculator'!$F$14,"N/A")</f>
        <v>N/A</v>
      </c>
    </row>
    <row r="11" spans="1:13" s="19" customFormat="1" ht="20.100000000000001" customHeight="1" x14ac:dyDescent="0.25">
      <c r="B11" s="61">
        <v>7</v>
      </c>
      <c r="C11" s="10">
        <f t="shared" si="2"/>
        <v>48</v>
      </c>
      <c r="D11" s="11">
        <f>IF('Main Calculator'!$L$14="Yes",'Main Calculator'!$F$13,'Main Calculator'!$F$13)</f>
        <v>0</v>
      </c>
      <c r="E11" s="3"/>
      <c r="F11" s="9">
        <v>20</v>
      </c>
      <c r="G11" s="10">
        <f t="shared" si="0"/>
        <v>139</v>
      </c>
      <c r="H11" s="11" t="str">
        <f>IF('Main Calculator'!$L$14="Yes",'Main Calculator'!$F$14,"N/A")</f>
        <v>N/A</v>
      </c>
      <c r="I11" s="12"/>
      <c r="J11" s="9">
        <v>33</v>
      </c>
      <c r="K11" s="10">
        <f t="shared" si="1"/>
        <v>230</v>
      </c>
      <c r="L11" s="11" t="str">
        <f>IF('Main Calculator'!$L$14="Yes",'Main Calculator'!$F$14,"N/A")</f>
        <v>N/A</v>
      </c>
    </row>
    <row r="12" spans="1:13" s="19" customFormat="1" ht="20.100000000000001" customHeight="1" x14ac:dyDescent="0.25">
      <c r="B12" s="61">
        <v>8</v>
      </c>
      <c r="C12" s="10">
        <f t="shared" si="2"/>
        <v>55</v>
      </c>
      <c r="D12" s="11">
        <f>IF('Main Calculator'!$L$14="Yes",'Main Calculator'!$F$13,'Main Calculator'!$F$13)</f>
        <v>0</v>
      </c>
      <c r="E12" s="3"/>
      <c r="F12" s="9">
        <v>21</v>
      </c>
      <c r="G12" s="10">
        <f t="shared" si="0"/>
        <v>146</v>
      </c>
      <c r="H12" s="11" t="str">
        <f>IF('Main Calculator'!$L$14="Yes",'Main Calculator'!$F$14,"N/A")</f>
        <v>N/A</v>
      </c>
      <c r="I12" s="12"/>
      <c r="J12" s="9">
        <v>34</v>
      </c>
      <c r="K12" s="10">
        <f t="shared" si="1"/>
        <v>237</v>
      </c>
      <c r="L12" s="11" t="str">
        <f>IF('Main Calculator'!$L$14="Yes",'Main Calculator'!$F$14,"N/A")</f>
        <v>N/A</v>
      </c>
    </row>
    <row r="13" spans="1:13" s="19" customFormat="1" ht="20.100000000000001" customHeight="1" x14ac:dyDescent="0.25">
      <c r="B13" s="61">
        <v>9</v>
      </c>
      <c r="C13" s="10">
        <f t="shared" si="2"/>
        <v>62</v>
      </c>
      <c r="D13" s="11">
        <f>IF('Main Calculator'!$L$14="Yes",'Main Calculator'!$F$13,'Main Calculator'!$F$13)</f>
        <v>0</v>
      </c>
      <c r="E13" s="3"/>
      <c r="F13" s="9">
        <v>22</v>
      </c>
      <c r="G13" s="10">
        <f t="shared" si="0"/>
        <v>153</v>
      </c>
      <c r="H13" s="11" t="str">
        <f>IF('Main Calculator'!$L$14="Yes",'Main Calculator'!$F$14,"N/A")</f>
        <v>N/A</v>
      </c>
      <c r="I13" s="12"/>
      <c r="J13" s="9">
        <v>35</v>
      </c>
      <c r="K13" s="10">
        <f t="shared" si="1"/>
        <v>244</v>
      </c>
      <c r="L13" s="11" t="str">
        <f>IF('Main Calculator'!$L$14="Yes",'Main Calculator'!$F$14,"N/A")</f>
        <v>N/A</v>
      </c>
    </row>
    <row r="14" spans="1:13" s="19" customFormat="1" ht="20.100000000000001" customHeight="1" x14ac:dyDescent="0.25">
      <c r="B14" s="61">
        <v>10</v>
      </c>
      <c r="C14" s="10">
        <f t="shared" si="2"/>
        <v>69</v>
      </c>
      <c r="D14" s="11">
        <f>IF('Main Calculator'!$L$14="Yes",'Main Calculator'!$F$13,'Main Calculator'!$F$13)</f>
        <v>0</v>
      </c>
      <c r="E14" s="3"/>
      <c r="F14" s="9">
        <v>23</v>
      </c>
      <c r="G14" s="10">
        <f t="shared" si="0"/>
        <v>160</v>
      </c>
      <c r="H14" s="11" t="str">
        <f>IF('Main Calculator'!$L$14="Yes",'Main Calculator'!$F$14,"N/A")</f>
        <v>N/A</v>
      </c>
      <c r="I14" s="12"/>
      <c r="J14" s="9">
        <v>36</v>
      </c>
      <c r="K14" s="10">
        <f t="shared" si="1"/>
        <v>251</v>
      </c>
      <c r="L14" s="11" t="str">
        <f>IF('Main Calculator'!$L$14="Yes",'Main Calculator'!$F$14,"N/A")</f>
        <v>N/A</v>
      </c>
    </row>
    <row r="15" spans="1:13" s="19" customFormat="1" ht="20.100000000000001" customHeight="1" x14ac:dyDescent="0.25">
      <c r="B15" s="61">
        <v>11</v>
      </c>
      <c r="C15" s="10">
        <f t="shared" si="2"/>
        <v>76</v>
      </c>
      <c r="D15" s="11">
        <f>IF('Main Calculator'!$L$14="Yes",'Main Calculator'!$F$13,'Main Calculator'!$F$13)</f>
        <v>0</v>
      </c>
      <c r="E15" s="3"/>
      <c r="F15" s="9">
        <v>24</v>
      </c>
      <c r="G15" s="10">
        <f t="shared" si="0"/>
        <v>167</v>
      </c>
      <c r="H15" s="11" t="str">
        <f>IF('Main Calculator'!$L$14="Yes",'Main Calculator'!$F$14,"N/A")</f>
        <v>N/A</v>
      </c>
      <c r="I15" s="12"/>
      <c r="J15" s="9">
        <v>37</v>
      </c>
      <c r="K15" s="10">
        <f t="shared" si="1"/>
        <v>258</v>
      </c>
      <c r="L15" s="11" t="str">
        <f>IF('Main Calculator'!$L$14="Yes",'Main Calculator'!$F$14,"N/A")</f>
        <v>N/A</v>
      </c>
    </row>
    <row r="16" spans="1:13" s="19" customFormat="1" ht="20.100000000000001" customHeight="1" x14ac:dyDescent="0.25">
      <c r="B16" s="61">
        <v>12</v>
      </c>
      <c r="C16" s="10">
        <f t="shared" si="2"/>
        <v>83</v>
      </c>
      <c r="D16" s="11">
        <f>IF('Main Calculator'!$L$14="Yes",'Main Calculator'!$F$13,'Main Calculator'!$F$13)</f>
        <v>0</v>
      </c>
      <c r="E16" s="3"/>
      <c r="F16" s="9">
        <v>25</v>
      </c>
      <c r="G16" s="10">
        <f t="shared" si="0"/>
        <v>174</v>
      </c>
      <c r="H16" s="11" t="str">
        <f>IF('Main Calculator'!$L$14="Yes",'Main Calculator'!$F$14,"N/A")</f>
        <v>N/A</v>
      </c>
      <c r="I16" s="12"/>
      <c r="J16" s="9">
        <v>38</v>
      </c>
      <c r="K16" s="10">
        <f t="shared" si="1"/>
        <v>265</v>
      </c>
      <c r="L16" s="11" t="str">
        <f>IF('Main Calculator'!$L$14="Yes",'Main Calculator'!$F$14,"N/A")</f>
        <v>N/A</v>
      </c>
    </row>
    <row r="17" spans="2:12" s="19" customFormat="1" ht="20.100000000000001" customHeight="1" x14ac:dyDescent="0.25">
      <c r="B17" s="61">
        <v>13</v>
      </c>
      <c r="C17" s="10">
        <f>C16+7</f>
        <v>90</v>
      </c>
      <c r="D17" s="11">
        <f>IF('Main Calculator'!$L$14="Yes",'Main Calculator'!$F$13,'Main Calculator'!$F$13)</f>
        <v>0</v>
      </c>
      <c r="E17" s="3"/>
      <c r="F17" s="9">
        <v>26</v>
      </c>
      <c r="G17" s="10">
        <f t="shared" si="0"/>
        <v>181</v>
      </c>
      <c r="H17" s="11" t="str">
        <f>IF('Main Calculator'!$L$14="Yes",'Main Calculator'!$F$14,"N/A")</f>
        <v>N/A</v>
      </c>
      <c r="I17" s="12"/>
      <c r="J17" s="9">
        <v>39</v>
      </c>
      <c r="K17" s="10">
        <f t="shared" si="1"/>
        <v>272</v>
      </c>
      <c r="L17" s="11" t="str">
        <f>IF('Main Calculator'!$L$14="Yes",'Main Calculator'!$F$14,"N/A")</f>
        <v>N/A</v>
      </c>
    </row>
  </sheetData>
  <sheetProtection algorithmName="SHA-512" hashValue="3GWufdlDWJJsK5CebrkzcgfpIbHEIktc1R4mIUdex0ijGhKqNUwOdQmUOeFvVbJPRMgYb8/7wvYla8meN/O5yQ==" saltValue="EZFzjfK2WyKIEcDTh/nQAg==" spinCount="100000" sheet="1" objects="1" scenarios="1"/>
  <mergeCells count="3">
    <mergeCell ref="B4:C4"/>
    <mergeCell ref="F4:G4"/>
    <mergeCell ref="J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17"/>
  <sheetViews>
    <sheetView workbookViewId="0"/>
  </sheetViews>
  <sheetFormatPr defaultColWidth="9.140625" defaultRowHeight="18" customHeight="1" x14ac:dyDescent="0.2"/>
  <cols>
    <col min="1" max="1" width="4.7109375" style="1" customWidth="1"/>
    <col min="2" max="2" width="3.7109375" style="2" customWidth="1"/>
    <col min="3" max="3" width="13.7109375" style="2" customWidth="1"/>
    <col min="4" max="4" width="15.7109375" style="1" customWidth="1"/>
    <col min="5" max="5" width="9.140625" style="1"/>
    <col min="6" max="6" width="3.7109375" style="2" customWidth="1"/>
    <col min="7" max="7" width="13.7109375" style="2" customWidth="1"/>
    <col min="8" max="8" width="15.7109375" style="1" customWidth="1"/>
    <col min="9" max="9" width="9.140625" style="1"/>
    <col min="10" max="10" width="3.7109375" style="2" customWidth="1"/>
    <col min="11" max="11" width="13.7109375" style="2" customWidth="1"/>
    <col min="12" max="12" width="15.7109375" style="1" customWidth="1"/>
    <col min="13" max="13" width="4.7109375" style="1" customWidth="1"/>
    <col min="14" max="16384" width="9.140625" style="1"/>
  </cols>
  <sheetData>
    <row r="1" spans="1:13" s="3" customFormat="1" ht="27.75" customHeight="1" x14ac:dyDescent="0.25">
      <c r="A1" s="5" t="s">
        <v>22</v>
      </c>
      <c r="B1" s="6"/>
      <c r="C1" s="6"/>
      <c r="D1" s="7"/>
      <c r="E1" s="7"/>
      <c r="F1" s="6"/>
      <c r="G1" s="6"/>
      <c r="H1" s="7"/>
      <c r="I1" s="7"/>
      <c r="J1" s="6"/>
      <c r="K1" s="6"/>
      <c r="L1" s="7"/>
      <c r="M1" s="8"/>
    </row>
    <row r="4" spans="1:13" s="3" customFormat="1" ht="20.100000000000001" customHeight="1" x14ac:dyDescent="0.25">
      <c r="B4" s="65" t="s">
        <v>18</v>
      </c>
      <c r="C4" s="65"/>
      <c r="D4" s="14" t="s">
        <v>17</v>
      </c>
      <c r="F4" s="66" t="s">
        <v>18</v>
      </c>
      <c r="G4" s="66"/>
      <c r="H4" s="14" t="s">
        <v>17</v>
      </c>
      <c r="J4" s="65" t="s">
        <v>18</v>
      </c>
      <c r="K4" s="65"/>
      <c r="L4" s="14" t="s">
        <v>17</v>
      </c>
    </row>
    <row r="5" spans="1:13" s="3" customFormat="1" ht="20.100000000000001" customHeight="1" x14ac:dyDescent="0.25">
      <c r="B5" s="9">
        <v>1</v>
      </c>
      <c r="C5" s="10">
        <f>'Main Calculator'!L12+6</f>
        <v>6</v>
      </c>
      <c r="D5" s="11">
        <f>IF('Main Calculator'!$L$14="Yes",'Main Calculator'!$F$13,'Main Calculator'!$F$13)</f>
        <v>0</v>
      </c>
      <c r="F5" s="9">
        <v>14</v>
      </c>
      <c r="G5" s="10">
        <f>C17+7</f>
        <v>97</v>
      </c>
      <c r="H5" s="11">
        <f>IF('Main Calculator'!$L$14="Yes",'Main Calculator'!$F$13/2+'Main Calculator'!$F$14,'Main Calculator'!$F$13/2)</f>
        <v>0</v>
      </c>
      <c r="I5" s="12"/>
      <c r="J5" s="9">
        <v>27</v>
      </c>
      <c r="K5" s="10">
        <f>G17+7</f>
        <v>188</v>
      </c>
      <c r="L5" s="11">
        <f>IF('Main Calculator'!$L$14="Yes",'Main Calculator'!$F$13/2+'Main Calculator'!$F$14,'Main Calculator'!$F$13/2)</f>
        <v>0</v>
      </c>
    </row>
    <row r="6" spans="1:13" s="3" customFormat="1" ht="20.100000000000001" customHeight="1" x14ac:dyDescent="0.25">
      <c r="B6" s="9">
        <v>2</v>
      </c>
      <c r="C6" s="10">
        <f>C5+7</f>
        <v>13</v>
      </c>
      <c r="D6" s="11">
        <f>IF('Main Calculator'!$L$14="Yes",'Main Calculator'!$F$13,'Main Calculator'!$F$13)</f>
        <v>0</v>
      </c>
      <c r="F6" s="9">
        <v>15</v>
      </c>
      <c r="G6" s="10">
        <f t="shared" ref="G6:G17" si="0">G5+7</f>
        <v>104</v>
      </c>
      <c r="H6" s="11">
        <f>IF('Main Calculator'!$L$14="Yes",'Main Calculator'!$F$13/2+'Main Calculator'!$F$14,'Main Calculator'!$F$13/2)</f>
        <v>0</v>
      </c>
      <c r="I6" s="12"/>
      <c r="J6" s="9">
        <v>28</v>
      </c>
      <c r="K6" s="10">
        <f t="shared" ref="K6:K17" si="1">K5+7</f>
        <v>195</v>
      </c>
      <c r="L6" s="11" t="str">
        <f>IF('Main Calculator'!$L$14="Yes",'Main Calculator'!$F$14,"N/A")</f>
        <v>N/A</v>
      </c>
    </row>
    <row r="7" spans="1:13" s="3" customFormat="1" ht="20.100000000000001" customHeight="1" x14ac:dyDescent="0.25">
      <c r="B7" s="9">
        <v>3</v>
      </c>
      <c r="C7" s="10">
        <f t="shared" ref="C7:C16" si="2">C6+7</f>
        <v>20</v>
      </c>
      <c r="D7" s="11">
        <f>IF('Main Calculator'!$L$14="Yes",'Main Calculator'!$F$13,'Main Calculator'!$F$13)</f>
        <v>0</v>
      </c>
      <c r="F7" s="9">
        <v>16</v>
      </c>
      <c r="G7" s="10">
        <f t="shared" si="0"/>
        <v>111</v>
      </c>
      <c r="H7" s="11">
        <f>IF('Main Calculator'!$L$14="Yes",'Main Calculator'!$F$13/2+'Main Calculator'!$F$14,'Main Calculator'!$F$13/2)</f>
        <v>0</v>
      </c>
      <c r="I7" s="12"/>
      <c r="J7" s="9">
        <v>29</v>
      </c>
      <c r="K7" s="10">
        <f t="shared" si="1"/>
        <v>202</v>
      </c>
      <c r="L7" s="11" t="str">
        <f>IF('Main Calculator'!$L$14="Yes",'Main Calculator'!$F$14,"N/A")</f>
        <v>N/A</v>
      </c>
    </row>
    <row r="8" spans="1:13" s="3" customFormat="1" ht="20.100000000000001" customHeight="1" x14ac:dyDescent="0.25">
      <c r="B8" s="9">
        <v>4</v>
      </c>
      <c r="C8" s="10">
        <f t="shared" si="2"/>
        <v>27</v>
      </c>
      <c r="D8" s="11">
        <f>IF('Main Calculator'!$L$14="Yes",'Main Calculator'!$F$13,'Main Calculator'!$F$13)</f>
        <v>0</v>
      </c>
      <c r="F8" s="9">
        <v>17</v>
      </c>
      <c r="G8" s="10">
        <f t="shared" si="0"/>
        <v>118</v>
      </c>
      <c r="H8" s="11">
        <f>IF('Main Calculator'!$L$14="Yes",'Main Calculator'!$F$13/2+'Main Calculator'!$F$14,'Main Calculator'!$F$13/2)</f>
        <v>0</v>
      </c>
      <c r="I8" s="12"/>
      <c r="J8" s="9">
        <v>30</v>
      </c>
      <c r="K8" s="10">
        <f t="shared" si="1"/>
        <v>209</v>
      </c>
      <c r="L8" s="11" t="str">
        <f>IF('Main Calculator'!$L$14="Yes",'Main Calculator'!$F$14,"N/A")</f>
        <v>N/A</v>
      </c>
    </row>
    <row r="9" spans="1:13" s="3" customFormat="1" ht="20.100000000000001" customHeight="1" x14ac:dyDescent="0.25">
      <c r="B9" s="9">
        <v>5</v>
      </c>
      <c r="C9" s="10">
        <f t="shared" si="2"/>
        <v>34</v>
      </c>
      <c r="D9" s="11">
        <f>IF('Main Calculator'!$L$14="Yes",'Main Calculator'!$F$13,'Main Calculator'!$F$13)</f>
        <v>0</v>
      </c>
      <c r="F9" s="9">
        <v>18</v>
      </c>
      <c r="G9" s="10">
        <f t="shared" si="0"/>
        <v>125</v>
      </c>
      <c r="H9" s="11">
        <f>IF('Main Calculator'!$L$14="Yes",'Main Calculator'!$F$13/2+'Main Calculator'!$F$14,'Main Calculator'!$F$13/2)</f>
        <v>0</v>
      </c>
      <c r="I9" s="12"/>
      <c r="J9" s="9">
        <v>31</v>
      </c>
      <c r="K9" s="10">
        <f t="shared" si="1"/>
        <v>216</v>
      </c>
      <c r="L9" s="11" t="str">
        <f>IF('Main Calculator'!$L$14="Yes",'Main Calculator'!$F$14,"N/A")</f>
        <v>N/A</v>
      </c>
    </row>
    <row r="10" spans="1:13" s="3" customFormat="1" ht="20.100000000000001" customHeight="1" x14ac:dyDescent="0.25">
      <c r="B10" s="9">
        <v>6</v>
      </c>
      <c r="C10" s="10">
        <f t="shared" si="2"/>
        <v>41</v>
      </c>
      <c r="D10" s="11">
        <f>IF('Main Calculator'!$L$14="Yes",'Main Calculator'!$F$13,'Main Calculator'!$F$13)</f>
        <v>0</v>
      </c>
      <c r="F10" s="9">
        <v>19</v>
      </c>
      <c r="G10" s="10">
        <f t="shared" si="0"/>
        <v>132</v>
      </c>
      <c r="H10" s="11">
        <f>IF('Main Calculator'!$L$14="Yes",'Main Calculator'!$F$13/2+'Main Calculator'!$F$14,'Main Calculator'!$F$13/2)</f>
        <v>0</v>
      </c>
      <c r="I10" s="12"/>
      <c r="J10" s="9">
        <v>32</v>
      </c>
      <c r="K10" s="10">
        <f t="shared" si="1"/>
        <v>223</v>
      </c>
      <c r="L10" s="11" t="str">
        <f>IF('Main Calculator'!$L$14="Yes",'Main Calculator'!$F$14,"N/A")</f>
        <v>N/A</v>
      </c>
    </row>
    <row r="11" spans="1:13" s="3" customFormat="1" ht="20.100000000000001" customHeight="1" x14ac:dyDescent="0.25">
      <c r="B11" s="9">
        <v>7</v>
      </c>
      <c r="C11" s="10">
        <f t="shared" si="2"/>
        <v>48</v>
      </c>
      <c r="D11" s="11">
        <f>IF('Main Calculator'!$L$14="Yes",'Main Calculator'!$F$13,'Main Calculator'!$F$13)</f>
        <v>0</v>
      </c>
      <c r="F11" s="9">
        <v>20</v>
      </c>
      <c r="G11" s="10">
        <f t="shared" si="0"/>
        <v>139</v>
      </c>
      <c r="H11" s="11">
        <f>IF('Main Calculator'!$L$14="Yes",'Main Calculator'!$F$13/2+'Main Calculator'!$F$14,'Main Calculator'!$F$13/2)</f>
        <v>0</v>
      </c>
      <c r="I11" s="12"/>
      <c r="J11" s="9">
        <v>33</v>
      </c>
      <c r="K11" s="10">
        <f t="shared" si="1"/>
        <v>230</v>
      </c>
      <c r="L11" s="11" t="str">
        <f>IF('Main Calculator'!$L$14="Yes",'Main Calculator'!$F$14,"N/A")</f>
        <v>N/A</v>
      </c>
    </row>
    <row r="12" spans="1:13" s="3" customFormat="1" ht="20.100000000000001" customHeight="1" x14ac:dyDescent="0.25">
      <c r="B12" s="9">
        <v>8</v>
      </c>
      <c r="C12" s="10">
        <f t="shared" si="2"/>
        <v>55</v>
      </c>
      <c r="D12" s="11">
        <f>IF('Main Calculator'!$L$14="Yes",'Main Calculator'!$F$13,'Main Calculator'!$F$13)</f>
        <v>0</v>
      </c>
      <c r="F12" s="9">
        <v>21</v>
      </c>
      <c r="G12" s="10">
        <f t="shared" si="0"/>
        <v>146</v>
      </c>
      <c r="H12" s="11">
        <f>IF('Main Calculator'!$L$14="Yes",'Main Calculator'!$F$13/2+'Main Calculator'!$F$14,'Main Calculator'!$F$13/2)</f>
        <v>0</v>
      </c>
      <c r="I12" s="12"/>
      <c r="J12" s="9">
        <v>34</v>
      </c>
      <c r="K12" s="10">
        <f t="shared" si="1"/>
        <v>237</v>
      </c>
      <c r="L12" s="11" t="str">
        <f>IF('Main Calculator'!$L$14="Yes",'Main Calculator'!$F$14,"N/A")</f>
        <v>N/A</v>
      </c>
    </row>
    <row r="13" spans="1:13" s="3" customFormat="1" ht="20.100000000000001" customHeight="1" x14ac:dyDescent="0.25">
      <c r="B13" s="9">
        <v>9</v>
      </c>
      <c r="C13" s="10">
        <f t="shared" si="2"/>
        <v>62</v>
      </c>
      <c r="D13" s="11">
        <f>IF('Main Calculator'!$L$14="Yes",'Main Calculator'!$F$13,'Main Calculator'!$F$13)</f>
        <v>0</v>
      </c>
      <c r="F13" s="9">
        <v>22</v>
      </c>
      <c r="G13" s="10">
        <f t="shared" si="0"/>
        <v>153</v>
      </c>
      <c r="H13" s="11">
        <f>IF('Main Calculator'!$L$14="Yes",'Main Calculator'!$F$13/2+'Main Calculator'!$F$14,'Main Calculator'!$F$13/2)</f>
        <v>0</v>
      </c>
      <c r="I13" s="12"/>
      <c r="J13" s="9">
        <v>35</v>
      </c>
      <c r="K13" s="10">
        <f t="shared" si="1"/>
        <v>244</v>
      </c>
      <c r="L13" s="11" t="str">
        <f>IF('Main Calculator'!$L$14="Yes",'Main Calculator'!$F$14,"N/A")</f>
        <v>N/A</v>
      </c>
    </row>
    <row r="14" spans="1:13" s="3" customFormat="1" ht="20.100000000000001" customHeight="1" x14ac:dyDescent="0.25">
      <c r="B14" s="9">
        <v>10</v>
      </c>
      <c r="C14" s="10">
        <f t="shared" si="2"/>
        <v>69</v>
      </c>
      <c r="D14" s="11">
        <f>IF('Main Calculator'!$L$14="Yes",'Main Calculator'!$F$13/2+'Main Calculator'!$F$14,'Main Calculator'!$F$13/2)</f>
        <v>0</v>
      </c>
      <c r="F14" s="9">
        <v>23</v>
      </c>
      <c r="G14" s="10">
        <f t="shared" si="0"/>
        <v>160</v>
      </c>
      <c r="H14" s="11">
        <f>IF('Main Calculator'!$L$14="Yes",'Main Calculator'!$F$13/2+'Main Calculator'!$F$14,'Main Calculator'!$F$13/2)</f>
        <v>0</v>
      </c>
      <c r="I14" s="12"/>
      <c r="J14" s="9">
        <v>36</v>
      </c>
      <c r="K14" s="10">
        <f t="shared" si="1"/>
        <v>251</v>
      </c>
      <c r="L14" s="11" t="str">
        <f>IF('Main Calculator'!$L$14="Yes",'Main Calculator'!$F$14,"N/A")</f>
        <v>N/A</v>
      </c>
    </row>
    <row r="15" spans="1:13" s="3" customFormat="1" ht="20.100000000000001" customHeight="1" x14ac:dyDescent="0.25">
      <c r="B15" s="9">
        <v>11</v>
      </c>
      <c r="C15" s="10">
        <f t="shared" si="2"/>
        <v>76</v>
      </c>
      <c r="D15" s="11">
        <f>IF('Main Calculator'!$L$14="Yes",'Main Calculator'!$F$13/2+'Main Calculator'!$F$14,'Main Calculator'!$F$13/2)</f>
        <v>0</v>
      </c>
      <c r="F15" s="9">
        <v>24</v>
      </c>
      <c r="G15" s="10">
        <f t="shared" si="0"/>
        <v>167</v>
      </c>
      <c r="H15" s="11">
        <f>IF('Main Calculator'!$L$14="Yes",'Main Calculator'!$F$13/2+'Main Calculator'!$F$14,'Main Calculator'!$F$13/2)</f>
        <v>0</v>
      </c>
      <c r="I15" s="12"/>
      <c r="J15" s="9">
        <v>37</v>
      </c>
      <c r="K15" s="10">
        <f t="shared" si="1"/>
        <v>258</v>
      </c>
      <c r="L15" s="11" t="str">
        <f>IF('Main Calculator'!$L$14="Yes",'Main Calculator'!$F$14,"N/A")</f>
        <v>N/A</v>
      </c>
    </row>
    <row r="16" spans="1:13" s="3" customFormat="1" ht="20.100000000000001" customHeight="1" x14ac:dyDescent="0.25">
      <c r="B16" s="9">
        <v>12</v>
      </c>
      <c r="C16" s="10">
        <f t="shared" si="2"/>
        <v>83</v>
      </c>
      <c r="D16" s="11">
        <f>IF('Main Calculator'!$L$14="Yes",'Main Calculator'!$F$13/2+'Main Calculator'!$F$14,'Main Calculator'!$F$13/2)</f>
        <v>0</v>
      </c>
      <c r="F16" s="9">
        <v>25</v>
      </c>
      <c r="G16" s="10">
        <f t="shared" si="0"/>
        <v>174</v>
      </c>
      <c r="H16" s="11">
        <f>IF('Main Calculator'!$L$14="Yes",'Main Calculator'!$F$13/2+'Main Calculator'!$F$14,'Main Calculator'!$F$13/2)</f>
        <v>0</v>
      </c>
      <c r="I16" s="12"/>
      <c r="J16" s="9">
        <v>38</v>
      </c>
      <c r="K16" s="10">
        <f t="shared" si="1"/>
        <v>265</v>
      </c>
      <c r="L16" s="11" t="str">
        <f>IF('Main Calculator'!$L$14="Yes",'Main Calculator'!$F$14,"N/A")</f>
        <v>N/A</v>
      </c>
    </row>
    <row r="17" spans="2:12" s="3" customFormat="1" ht="20.100000000000001" customHeight="1" x14ac:dyDescent="0.25">
      <c r="B17" s="9">
        <v>13</v>
      </c>
      <c r="C17" s="10">
        <f>C16+7</f>
        <v>90</v>
      </c>
      <c r="D17" s="11">
        <f>IF('Main Calculator'!$L$14="Yes",'Main Calculator'!$F$13/2+'Main Calculator'!$F$14,'Main Calculator'!$F$13/2)</f>
        <v>0</v>
      </c>
      <c r="F17" s="9">
        <v>26</v>
      </c>
      <c r="G17" s="10">
        <f t="shared" si="0"/>
        <v>181</v>
      </c>
      <c r="H17" s="11">
        <f>IF('Main Calculator'!$L$14="Yes",'Main Calculator'!$F$13/2+'Main Calculator'!$F$14,'Main Calculator'!$F$13/2)</f>
        <v>0</v>
      </c>
      <c r="I17" s="12"/>
      <c r="J17" s="9">
        <v>39</v>
      </c>
      <c r="K17" s="10">
        <f t="shared" si="1"/>
        <v>272</v>
      </c>
      <c r="L17" s="11" t="str">
        <f>IF('Main Calculator'!$L$14="Yes",'Main Calculator'!$F$14,"N/A")</f>
        <v>N/A</v>
      </c>
    </row>
  </sheetData>
  <sheetProtection algorithmName="SHA-512" hashValue="XDOsxHqtH3mJJd2lSTp9V6SmByeBCWRXftU4r3X60NR92IJzGkqa3gSEMxak9twxNrP5MdnbauHU2Pgy1EGZog==" saltValue="B96FW6orOStgrKWEvpFfYg==" spinCount="100000" sheet="1" objects="1" scenarios="1"/>
  <mergeCells count="3">
    <mergeCell ref="B4:C4"/>
    <mergeCell ref="F4:G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Calculator</vt:lpstr>
      <vt:lpstr>Calendar - Option 1</vt:lpstr>
      <vt:lpstr>Calendar - Option 2</vt:lpstr>
    </vt:vector>
  </TitlesOfParts>
  <Company>University of Strathclyde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Gayle Hamilton</cp:lastModifiedBy>
  <cp:lastPrinted>2020-02-19T12:12:08Z</cp:lastPrinted>
  <dcterms:created xsi:type="dcterms:W3CDTF">2019-11-27T10:39:43Z</dcterms:created>
  <dcterms:modified xsi:type="dcterms:W3CDTF">2024-06-06T10:02:46Z</dcterms:modified>
</cp:coreProperties>
</file>